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福州市" sheetId="1" r:id="rId1"/>
    <sheet name="莆田市" sheetId="2" r:id="rId2"/>
    <sheet name="泉州市" sheetId="3" r:id="rId3"/>
    <sheet name="漳州市" sheetId="4" r:id="rId4"/>
    <sheet name="三明市" sheetId="5" r:id="rId5"/>
    <sheet name="龙岩市" sheetId="6" r:id="rId6"/>
    <sheet name="南平市" sheetId="7" r:id="rId7"/>
    <sheet name="宁德市" sheetId="8" r:id="rId8"/>
    <sheet name="平潭综合实验区" sheetId="9" r:id="rId9"/>
  </sheets>
  <definedNames>
    <definedName name="_xlnm.Print_Titles" localSheetId="0">'福州市'!$2:$6</definedName>
  </definedNames>
  <calcPr fullCalcOnLoad="1"/>
</workbook>
</file>

<file path=xl/sharedStrings.xml><?xml version="1.0" encoding="utf-8"?>
<sst xmlns="http://schemas.openxmlformats.org/spreadsheetml/2006/main" count="307" uniqueCount="34">
  <si>
    <t>附件3</t>
  </si>
  <si>
    <t>福州市房地产开发项目工程造价计税成本标准-园林绿化细目组成（2019-2021）</t>
  </si>
  <si>
    <t xml:space="preserve">单位：元  </t>
  </si>
  <si>
    <t>系数</t>
  </si>
  <si>
    <t>绿化类别(3)</t>
  </si>
  <si>
    <t>工程量</t>
  </si>
  <si>
    <t>2019年</t>
  </si>
  <si>
    <t>2020年</t>
  </si>
  <si>
    <t>2021年</t>
  </si>
  <si>
    <t>单位</t>
  </si>
  <si>
    <t>数量</t>
  </si>
  <si>
    <t>单价</t>
  </si>
  <si>
    <t>合价</t>
  </si>
  <si>
    <t>绿化工程（按绿化面积
10000㎡测算）</t>
  </si>
  <si>
    <t>乔木种植</t>
  </si>
  <si>
    <t>株</t>
  </si>
  <si>
    <t>灌木种植</t>
  </si>
  <si>
    <t>竹类</t>
  </si>
  <si>
    <t>棕榈类</t>
  </si>
  <si>
    <t>花卉及地被种植</t>
  </si>
  <si>
    <t>㎡</t>
  </si>
  <si>
    <t>草皮种植</t>
  </si>
  <si>
    <t>绿地整理</t>
  </si>
  <si>
    <t>总计</t>
  </si>
  <si>
    <t>元/10000㎡</t>
  </si>
  <si>
    <t xml:space="preserve">附注：
1、乔木配置情况如下：
胸径5－10cm   191颗         胸径11－15cm   162颗
胸径16－20cm   46颗         胸径20－25cm     9颗
胸径30cm以上    6颗
2、灌木配置情况如下：
苗高×冠幅100~150cm x 100~150cm   246颗    苗高×冠幅160~200cm x160~200cm   151颗
苗高×冠幅160~200cm x 100~150cm   89颗     苗高×冠幅160~200cm x0~90cm  　  16颗
苗高×冠幅200~250cm x 180~250cm   81颗     苗高×冠幅250cm以上 x250cm以上   12颗
3、竹类配置情况如下：
高度：H3.5-4m 1362株
4、棕榈类配置况如下：
头径40cm 4颗     头径20cm 6颗    头径10cm 8颗
5、花及地被种植密度按36~49/㎡考虑；
6、绿化保养期按6个月成活期养护+6个月日常养护考虑；
</t>
  </si>
  <si>
    <t xml:space="preserve">莆田市房地产开发项目工程造价计税成本标准-园林绿化细目组成（2019-2021）
   </t>
  </si>
  <si>
    <t>泉州市房地产开发项目工程造价计税成本标准-园林绿化细目组成（2019-2021）</t>
  </si>
  <si>
    <t xml:space="preserve">漳州市房地产开发项目工程造价计税成本标准-园林绿化细目组成（2019-2021）
   </t>
  </si>
  <si>
    <t xml:space="preserve">三明市房地产开发项目工程造价计税成本标准-园林绿化细目组成（2019-2021）
   </t>
  </si>
  <si>
    <t xml:space="preserve">龙岩市房地产开发项目工程造价计税成本标准-园林绿化细目组成（2019-2021）
   </t>
  </si>
  <si>
    <t xml:space="preserve">南平市房地产开发项目工程造价计税成本标准-园林绿化细目组成（2019-2021）
   </t>
  </si>
  <si>
    <t>宁德市房地产开发项目工程造价计税成本标准-园林绿化细目组成（2019-2021）</t>
  </si>
  <si>
    <t xml:space="preserve">平潭综合实验区房地产开发项目工程造价计税成本标准-园林绿化细目组成（2019-2021）
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</si>
</sst>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6"/>
      <color indexed="8"/>
      <name val="宋体"/>
      <family val="0"/>
    </font>
    <font>
      <sz val="14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b/>
      <sz val="16"/>
      <color theme="1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pane xSplit="5" topLeftCell="F1" activePane="topRight" state="frozen"/>
      <selection pane="topRight" activeCell="A2" sqref="A2:K2"/>
    </sheetView>
  </sheetViews>
  <sheetFormatPr defaultColWidth="9.00390625" defaultRowHeight="15"/>
  <cols>
    <col min="1" max="1" width="6.00390625" style="0" customWidth="1"/>
    <col min="2" max="2" width="16.8515625" style="0" customWidth="1"/>
    <col min="3" max="3" width="15.00390625" style="0" customWidth="1"/>
    <col min="4" max="4" width="5.140625" style="0" customWidth="1"/>
    <col min="5" max="5" width="11.00390625" style="0" customWidth="1"/>
    <col min="6" max="6" width="9.421875" style="0" customWidth="1"/>
    <col min="7" max="7" width="12.57421875" style="0" customWidth="1"/>
    <col min="8" max="8" width="9.421875" style="0" customWidth="1"/>
    <col min="9" max="9" width="12.57421875" style="0" customWidth="1"/>
    <col min="10" max="10" width="9.421875" style="0" customWidth="1"/>
    <col min="11" max="11" width="12.57421875" style="0" customWidth="1"/>
  </cols>
  <sheetData>
    <row r="1" ht="18.75">
      <c r="A1" s="29" t="s">
        <v>0</v>
      </c>
    </row>
    <row r="2" spans="1:1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4"/>
      <c r="B3" s="4"/>
      <c r="C3" s="5"/>
      <c r="D3" s="5"/>
      <c r="E3" s="5"/>
      <c r="F3" s="16"/>
      <c r="G3" s="5"/>
      <c r="H3" s="5"/>
      <c r="I3" s="5"/>
      <c r="J3" s="21" t="s">
        <v>2</v>
      </c>
      <c r="K3" s="16"/>
    </row>
    <row r="4" spans="1:11" s="1" customFormat="1" ht="21" customHeight="1" hidden="1">
      <c r="A4" s="6"/>
      <c r="B4" s="6"/>
      <c r="C4" s="7"/>
      <c r="D4" s="7" t="s">
        <v>3</v>
      </c>
      <c r="E4" s="7">
        <v>40166</v>
      </c>
      <c r="F4" s="7"/>
      <c r="G4" s="7">
        <v>0.95</v>
      </c>
      <c r="H4" s="7"/>
      <c r="I4" s="7">
        <v>0.95</v>
      </c>
      <c r="J4" s="7"/>
      <c r="K4" s="7">
        <v>0.95</v>
      </c>
    </row>
    <row r="5" spans="1:11" ht="24.75" customHeight="1">
      <c r="A5" s="8" t="s">
        <v>4</v>
      </c>
      <c r="B5" s="8"/>
      <c r="C5" s="8"/>
      <c r="D5" s="8" t="s">
        <v>5</v>
      </c>
      <c r="E5" s="8"/>
      <c r="F5" s="12" t="s">
        <v>6</v>
      </c>
      <c r="G5" s="12"/>
      <c r="H5" s="12" t="s">
        <v>7</v>
      </c>
      <c r="I5" s="12"/>
      <c r="J5" s="12" t="s">
        <v>8</v>
      </c>
      <c r="K5" s="12"/>
    </row>
    <row r="6" spans="1:11" ht="27" customHeight="1">
      <c r="A6" s="8"/>
      <c r="B6" s="8"/>
      <c r="C6" s="8"/>
      <c r="D6" s="8" t="s">
        <v>9</v>
      </c>
      <c r="E6" s="8" t="s">
        <v>10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</row>
    <row r="7" spans="1:11" ht="24" customHeight="1">
      <c r="A7" s="9" t="s">
        <v>13</v>
      </c>
      <c r="B7" s="8"/>
      <c r="C7" s="10" t="s">
        <v>14</v>
      </c>
      <c r="D7" s="17" t="s">
        <v>15</v>
      </c>
      <c r="E7" s="17">
        <v>413.284867798636</v>
      </c>
      <c r="F7" s="17">
        <v>1351.66686746988</v>
      </c>
      <c r="G7" s="17">
        <v>558623.462630085</v>
      </c>
      <c r="H7" s="17">
        <v>1368.00057228916</v>
      </c>
      <c r="I7" s="17">
        <v>565373.935666982</v>
      </c>
      <c r="J7" s="17">
        <v>1405.3309939759</v>
      </c>
      <c r="K7" s="17">
        <v>580802.034058657</v>
      </c>
    </row>
    <row r="8" spans="1:11" ht="22.5" customHeight="1">
      <c r="A8" s="8"/>
      <c r="B8" s="8"/>
      <c r="C8" s="10" t="s">
        <v>16</v>
      </c>
      <c r="D8" s="17" t="s">
        <v>15</v>
      </c>
      <c r="E8" s="17">
        <v>595.777523278395</v>
      </c>
      <c r="F8" s="17">
        <v>525.671562891767</v>
      </c>
      <c r="G8" s="17">
        <v>313183.30179754</v>
      </c>
      <c r="H8" s="17">
        <v>514.549456748851</v>
      </c>
      <c r="I8" s="17">
        <v>306557.000946074</v>
      </c>
      <c r="J8" s="17">
        <v>515.724153781863</v>
      </c>
      <c r="K8" s="17">
        <v>307256.859035005</v>
      </c>
    </row>
    <row r="9" spans="1:11" ht="22.5" customHeight="1">
      <c r="A9" s="8"/>
      <c r="B9" s="8"/>
      <c r="C9" s="10" t="s">
        <v>17</v>
      </c>
      <c r="D9" s="17" t="s">
        <v>15</v>
      </c>
      <c r="E9" s="17">
        <v>1362.34626300851</v>
      </c>
      <c r="F9" s="17">
        <v>57.2314236111113</v>
      </c>
      <c r="G9" s="17">
        <v>77969.0160832545</v>
      </c>
      <c r="H9" s="17">
        <v>51.5161458333335</v>
      </c>
      <c r="I9" s="17">
        <v>70182.8287606433</v>
      </c>
      <c r="J9" s="17">
        <v>51.7203125000002</v>
      </c>
      <c r="K9" s="17">
        <v>70460.9744560075</v>
      </c>
    </row>
    <row r="10" spans="1:11" ht="22.5" customHeight="1">
      <c r="A10" s="8"/>
      <c r="B10" s="8"/>
      <c r="C10" s="10" t="s">
        <v>18</v>
      </c>
      <c r="D10" s="17" t="s">
        <v>15</v>
      </c>
      <c r="E10" s="17">
        <v>75</v>
      </c>
      <c r="F10" s="17">
        <v>363.008514664144</v>
      </c>
      <c r="G10" s="17">
        <v>27225.6385998108</v>
      </c>
      <c r="H10" s="17">
        <v>362.437716808578</v>
      </c>
      <c r="I10" s="17">
        <v>27182.8287606433</v>
      </c>
      <c r="J10" s="17">
        <v>366.685588142542</v>
      </c>
      <c r="K10" s="17">
        <v>27501.4191106906</v>
      </c>
    </row>
    <row r="11" spans="1:11" s="2" customFormat="1" ht="18.75" customHeight="1">
      <c r="A11" s="12"/>
      <c r="B11" s="12"/>
      <c r="C11" s="11" t="s">
        <v>19</v>
      </c>
      <c r="D11" s="18" t="s">
        <v>20</v>
      </c>
      <c r="E11" s="18">
        <v>4002.39008116317</v>
      </c>
      <c r="F11" s="18">
        <v>187.322378079124</v>
      </c>
      <c r="G11" s="18">
        <v>749737.228003784</v>
      </c>
      <c r="H11" s="18">
        <v>168.042330181637</v>
      </c>
      <c r="I11" s="18">
        <v>672570.955534532</v>
      </c>
      <c r="J11" s="18">
        <v>166.135297959692</v>
      </c>
      <c r="K11" s="18">
        <v>664938.268684957</v>
      </c>
    </row>
    <row r="12" spans="1:11" ht="30" customHeight="1">
      <c r="A12" s="8"/>
      <c r="B12" s="8"/>
      <c r="C12" s="10" t="s">
        <v>21</v>
      </c>
      <c r="D12" s="17" t="s">
        <v>20</v>
      </c>
      <c r="E12" s="17">
        <v>5997.60991883683</v>
      </c>
      <c r="F12" s="17">
        <v>36.1907804068078</v>
      </c>
      <c r="G12" s="17">
        <v>217058.183538316</v>
      </c>
      <c r="H12" s="17">
        <v>31.7314196762142</v>
      </c>
      <c r="I12" s="17">
        <v>190312.677388836</v>
      </c>
      <c r="J12" s="17">
        <v>33.0920610211706</v>
      </c>
      <c r="K12" s="17">
        <v>198473.273415326</v>
      </c>
    </row>
    <row r="13" spans="1:11" ht="21" customHeight="1">
      <c r="A13" s="8"/>
      <c r="B13" s="8"/>
      <c r="C13" s="10" t="s">
        <v>22</v>
      </c>
      <c r="D13" s="17" t="s">
        <v>20</v>
      </c>
      <c r="E13" s="17">
        <v>10000</v>
      </c>
      <c r="F13" s="17">
        <v>13.1881504257332</v>
      </c>
      <c r="G13" s="17">
        <v>131881.504257332</v>
      </c>
      <c r="H13" s="17">
        <v>13.5839640491958</v>
      </c>
      <c r="I13" s="17">
        <v>135839.640491958</v>
      </c>
      <c r="J13" s="17">
        <v>24.4374881740776</v>
      </c>
      <c r="K13" s="17">
        <v>244374.881740776</v>
      </c>
    </row>
    <row r="14" spans="1:11" ht="21.75" customHeight="1">
      <c r="A14" s="8" t="s">
        <v>23</v>
      </c>
      <c r="B14" s="8"/>
      <c r="C14" s="8"/>
      <c r="D14" s="17" t="s">
        <v>24</v>
      </c>
      <c r="E14" s="17"/>
      <c r="F14" s="17"/>
      <c r="G14" s="17">
        <v>2075678.33491012</v>
      </c>
      <c r="H14" s="17"/>
      <c r="I14" s="17">
        <v>1968019.86754967</v>
      </c>
      <c r="J14" s="17"/>
      <c r="K14" s="17">
        <v>2093807.71050142</v>
      </c>
    </row>
    <row r="15" spans="1:11" ht="21" customHeight="1">
      <c r="A15" s="13" t="s">
        <v>25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21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3.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sheetProtection/>
  <mergeCells count="12">
    <mergeCell ref="A2:K2"/>
    <mergeCell ref="A3:B3"/>
    <mergeCell ref="J3:K3"/>
    <mergeCell ref="D5:E5"/>
    <mergeCell ref="F5:G5"/>
    <mergeCell ref="H5:I5"/>
    <mergeCell ref="J5:K5"/>
    <mergeCell ref="A14:C14"/>
    <mergeCell ref="D14:E14"/>
    <mergeCell ref="A5:C6"/>
    <mergeCell ref="A7:B13"/>
    <mergeCell ref="A15:K29"/>
  </mergeCells>
  <printOptions horizontalCentered="1" verticalCentered="1"/>
  <pageMargins left="0.7083333333333334" right="0.7083333333333334" top="0.5118055555555555" bottom="0.66875" header="0.3145833333333333" footer="0.3145833333333333"/>
  <pageSetup horizontalDpi="600" verticalDpi="600" orientation="landscape" paperSize="9"/>
  <headerFooter>
    <oddFooter>&amp;C&amp;14- &amp;P+0 -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pane xSplit="4" topLeftCell="E1" activePane="topRight" state="frozen"/>
      <selection pane="topRight" activeCell="L4" sqref="L4"/>
    </sheetView>
  </sheetViews>
  <sheetFormatPr defaultColWidth="9.00390625" defaultRowHeight="15"/>
  <cols>
    <col min="1" max="1" width="6.00390625" style="0" customWidth="1"/>
    <col min="2" max="2" width="16.8515625" style="0" customWidth="1"/>
    <col min="3" max="3" width="18.57421875" style="0" customWidth="1"/>
    <col min="4" max="4" width="7.421875" style="0" customWidth="1"/>
    <col min="5" max="8" width="10.28125" style="0" customWidth="1"/>
    <col min="9" max="9" width="10.28125" style="2" customWidth="1"/>
    <col min="10" max="10" width="10.28125" style="0" customWidth="1"/>
    <col min="11" max="11" width="10.28125" style="2" customWidth="1"/>
    <col min="12" max="12" width="9.421875" style="0" customWidth="1"/>
  </cols>
  <sheetData>
    <row r="1" spans="1:12" ht="24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19"/>
    </row>
    <row r="2" spans="1:11" ht="21" customHeight="1">
      <c r="A2" s="4"/>
      <c r="B2" s="4"/>
      <c r="C2" s="16"/>
      <c r="D2" s="16"/>
      <c r="E2" s="16"/>
      <c r="F2" s="16"/>
      <c r="H2" s="25"/>
      <c r="I2" s="25"/>
      <c r="J2" s="21" t="s">
        <v>2</v>
      </c>
      <c r="K2" s="16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4.7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7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24" customHeight="1">
      <c r="A6" s="9" t="s">
        <v>13</v>
      </c>
      <c r="B6" s="8"/>
      <c r="C6" s="10" t="s">
        <v>14</v>
      </c>
      <c r="D6" s="8" t="s">
        <v>15</v>
      </c>
      <c r="E6" s="17">
        <f>1660/4.0166</f>
        <v>413.284867798636</v>
      </c>
      <c r="F6" s="17">
        <f>G6/$E$6</f>
        <v>1310.29322289156</v>
      </c>
      <c r="G6" s="17">
        <f>2289565/4.0166*G3</f>
        <v>541524.361400189</v>
      </c>
      <c r="H6" s="17">
        <f>I6/$E$6</f>
        <v>1402.90677710843</v>
      </c>
      <c r="I6" s="17">
        <f>2451395/4.0166*I3</f>
        <v>579800.141911069</v>
      </c>
      <c r="J6" s="17">
        <f>K6/$E$6</f>
        <v>1429.7631626506</v>
      </c>
      <c r="K6" s="17">
        <f>2498323/4.0166*K3</f>
        <v>590899.479659413</v>
      </c>
    </row>
    <row r="7" spans="1:11" ht="22.5" customHeight="1">
      <c r="A7" s="8"/>
      <c r="B7" s="8"/>
      <c r="C7" s="10" t="s">
        <v>16</v>
      </c>
      <c r="D7" s="8" t="s">
        <v>15</v>
      </c>
      <c r="E7" s="17">
        <f>2393/4.0166</f>
        <v>595.777523278395</v>
      </c>
      <c r="F7" s="17">
        <f>G7/$E$7</f>
        <v>524.491704972837</v>
      </c>
      <c r="G7" s="17">
        <f>1321167/4.0166*G3</f>
        <v>312480.36896878</v>
      </c>
      <c r="H7" s="17">
        <f>I7/$E$7</f>
        <v>515.549477643125</v>
      </c>
      <c r="I7" s="17">
        <f>1298642/4.0166*I3</f>
        <v>307152.790917692</v>
      </c>
      <c r="J7" s="17">
        <f>K7/$E$7</f>
        <v>514.308086084412</v>
      </c>
      <c r="K7" s="17">
        <f>1295515/4.0166*K3</f>
        <v>306413.197729423</v>
      </c>
    </row>
    <row r="8" spans="1:11" ht="22.5" customHeight="1">
      <c r="A8" s="8"/>
      <c r="B8" s="8"/>
      <c r="C8" s="10" t="s">
        <v>17</v>
      </c>
      <c r="D8" s="8" t="s">
        <v>15</v>
      </c>
      <c r="E8" s="17">
        <f>5472/4.0166</f>
        <v>1362.34626300851</v>
      </c>
      <c r="F8" s="17">
        <f>G8/$E$8</f>
        <v>57.1961805555557</v>
      </c>
      <c r="G8" s="17">
        <f>329450/4.0166*G3</f>
        <v>77921.0028382214</v>
      </c>
      <c r="H8" s="17">
        <f>I8/$E$8</f>
        <v>51.4520833333335</v>
      </c>
      <c r="I8" s="17">
        <f>296364/4.0166*I3</f>
        <v>70095.5534531693</v>
      </c>
      <c r="J8" s="17">
        <f>K8/$E$8</f>
        <v>47.9427083333335</v>
      </c>
      <c r="K8" s="17">
        <f>276150/4.0166*K3</f>
        <v>65314.5695364238</v>
      </c>
    </row>
    <row r="9" spans="1:11" ht="22.5" customHeight="1">
      <c r="A9" s="8"/>
      <c r="B9" s="8"/>
      <c r="C9" s="10" t="s">
        <v>18</v>
      </c>
      <c r="D9" s="8" t="s">
        <v>15</v>
      </c>
      <c r="E9" s="17">
        <v>75</v>
      </c>
      <c r="F9" s="17">
        <f>G9/$E$9</f>
        <v>361.220435193945</v>
      </c>
      <c r="G9" s="17">
        <f>114543/4.0166*G3</f>
        <v>27091.5326395459</v>
      </c>
      <c r="H9" s="17">
        <f>I9/$E$9</f>
        <v>362.762535477767</v>
      </c>
      <c r="I9" s="17">
        <f>115032/4.0166*I3</f>
        <v>27207.1901608325</v>
      </c>
      <c r="J9" s="17">
        <f>K9/$E$9</f>
        <v>366.581520025229</v>
      </c>
      <c r="K9" s="17">
        <f>116243/4.0166*K3</f>
        <v>27493.6140018921</v>
      </c>
    </row>
    <row r="10" spans="1:11" ht="18.75" customHeight="1">
      <c r="A10" s="8"/>
      <c r="B10" s="8"/>
      <c r="C10" s="11" t="s">
        <v>19</v>
      </c>
      <c r="D10" s="12" t="s">
        <v>20</v>
      </c>
      <c r="E10" s="18">
        <f>16076/4.0166</f>
        <v>4002.39008116317</v>
      </c>
      <c r="F10" s="17">
        <f>G10/$E$10</f>
        <v>170.187807912416</v>
      </c>
      <c r="G10" s="18">
        <f>2879936/4.0166*G3</f>
        <v>681157.994323557</v>
      </c>
      <c r="H10" s="17">
        <f>I10/$E$10</f>
        <v>163.000758895248</v>
      </c>
      <c r="I10" s="18">
        <f>2758316/4.0166*I3</f>
        <v>652392.620624409</v>
      </c>
      <c r="J10" s="17">
        <f>K10/$E$10</f>
        <v>155.63347225678</v>
      </c>
      <c r="K10" s="18">
        <f>2633646/4.0166*K3</f>
        <v>622905.865657521</v>
      </c>
    </row>
    <row r="11" spans="1:11" ht="30" customHeight="1">
      <c r="A11" s="8"/>
      <c r="B11" s="8"/>
      <c r="C11" s="10" t="s">
        <v>21</v>
      </c>
      <c r="D11" s="8" t="s">
        <v>20</v>
      </c>
      <c r="E11" s="17">
        <f>24090/4.0166</f>
        <v>5997.60991883683</v>
      </c>
      <c r="F11" s="17">
        <f>G11/$E$11</f>
        <v>30.3553590701536</v>
      </c>
      <c r="G11" s="17">
        <f>769748/4.0166*G3</f>
        <v>182059.602649007</v>
      </c>
      <c r="H11" s="17">
        <f>I11/$E$11</f>
        <v>27.5320568700706</v>
      </c>
      <c r="I11" s="17">
        <f>698155/4.0166*I3</f>
        <v>165126.537369915</v>
      </c>
      <c r="J11" s="17">
        <f>K11/$E$11</f>
        <v>28.3070423412204</v>
      </c>
      <c r="K11" s="17">
        <f>717807/4.0166*K3</f>
        <v>169774.597918638</v>
      </c>
    </row>
    <row r="12" spans="1:11" ht="21" customHeight="1">
      <c r="A12" s="8"/>
      <c r="B12" s="8"/>
      <c r="C12" s="10" t="s">
        <v>22</v>
      </c>
      <c r="D12" s="8" t="s">
        <v>20</v>
      </c>
      <c r="E12" s="17">
        <f>40166/4.0166</f>
        <v>10000</v>
      </c>
      <c r="F12" s="17">
        <f>G12/$E$12</f>
        <v>13.1186140018921</v>
      </c>
      <c r="G12" s="17">
        <f>554655/4.0166*G3</f>
        <v>131186.140018921</v>
      </c>
      <c r="H12" s="17">
        <f>I12/$E$12</f>
        <v>13.6506859035005</v>
      </c>
      <c r="I12" s="17">
        <f>577151/4.0166*I3</f>
        <v>136506.859035005</v>
      </c>
      <c r="J12" s="17">
        <f>K12/$E$12</f>
        <v>24.3761116367077</v>
      </c>
      <c r="K12" s="17">
        <f>1030622/4.0166*K3</f>
        <v>243761.116367077</v>
      </c>
    </row>
    <row r="13" spans="1:11" ht="21.75" customHeight="1">
      <c r="A13" s="8" t="s">
        <v>23</v>
      </c>
      <c r="B13" s="8"/>
      <c r="C13" s="8"/>
      <c r="D13" s="8" t="s">
        <v>24</v>
      </c>
      <c r="E13" s="8"/>
      <c r="F13" s="17"/>
      <c r="G13" s="17">
        <f>G6+G7+G8+G9+G10+G11+G12</f>
        <v>1953421.00283822</v>
      </c>
      <c r="H13" s="17"/>
      <c r="I13" s="17">
        <f>I6+I7+I8+I9+I10+I11+I12</f>
        <v>1938281.69347209</v>
      </c>
      <c r="J13" s="17"/>
      <c r="K13" s="17">
        <f>K6+K7+K8+K9+K10+K11+K12</f>
        <v>2026562.44087039</v>
      </c>
    </row>
    <row r="14" spans="1:12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2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7"/>
  </mergeCells>
  <printOptions/>
  <pageMargins left="0.8263888888888888" right="0.5118055555555555" top="0.6298611111111111" bottom="0.7083333333333334" header="0.39305555555555555" footer="0.5"/>
  <pageSetup horizontalDpi="600" verticalDpi="600" orientation="landscape" paperSize="9"/>
  <headerFooter>
    <oddFooter>&amp;C&amp;14-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pane xSplit="5" topLeftCell="F1" activePane="topRight" state="frozen"/>
      <selection pane="topRight" activeCell="M8" sqref="M8"/>
    </sheetView>
  </sheetViews>
  <sheetFormatPr defaultColWidth="9.00390625" defaultRowHeight="15"/>
  <cols>
    <col min="1" max="1" width="6.00390625" style="0" customWidth="1"/>
    <col min="2" max="2" width="16.00390625" style="0" customWidth="1"/>
    <col min="3" max="3" width="18.140625" style="0" customWidth="1"/>
    <col min="4" max="4" width="7.7109375" style="0" customWidth="1"/>
    <col min="5" max="5" width="10.00390625" style="0" customWidth="1"/>
    <col min="6" max="8" width="11.421875" style="0" customWidth="1"/>
    <col min="9" max="9" width="11.421875" style="2" customWidth="1"/>
    <col min="10" max="10" width="11.421875" style="0" customWidth="1"/>
    <col min="11" max="11" width="11.421875" style="2" customWidth="1"/>
  </cols>
  <sheetData>
    <row r="1" spans="1:11" ht="24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/>
      <c r="B2" s="4"/>
      <c r="C2" s="16"/>
      <c r="D2" s="16"/>
      <c r="E2" s="16"/>
      <c r="F2" s="16"/>
      <c r="G2" s="16"/>
      <c r="H2" s="16"/>
      <c r="I2" s="25"/>
      <c r="J2" s="21" t="s">
        <v>2</v>
      </c>
      <c r="K2" s="16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1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1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21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1307.99948795181</v>
      </c>
      <c r="G6" s="17">
        <v>540576.395458846</v>
      </c>
      <c r="H6" s="17">
        <v>1333.37536144578</v>
      </c>
      <c r="I6" s="17">
        <v>551063.859981078</v>
      </c>
      <c r="J6" s="17">
        <v>1333.21454819277</v>
      </c>
      <c r="K6" s="17">
        <v>550997.398297067</v>
      </c>
    </row>
    <row r="7" spans="1:11" ht="21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523.541307981613</v>
      </c>
      <c r="G7" s="17">
        <v>311914.143803217</v>
      </c>
      <c r="H7" s="17">
        <v>511.990848307563</v>
      </c>
      <c r="I7" s="17">
        <v>305032.639545885</v>
      </c>
      <c r="J7" s="17">
        <v>512.310029251985</v>
      </c>
      <c r="K7" s="17">
        <v>305222.800378429</v>
      </c>
    </row>
    <row r="8" spans="1:11" ht="21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50.7413194444446</v>
      </c>
      <c r="G8" s="17">
        <v>69127.2469252602</v>
      </c>
      <c r="H8" s="17">
        <v>45.6126736111113</v>
      </c>
      <c r="I8" s="17">
        <v>62140.2554399243</v>
      </c>
      <c r="J8" s="17">
        <v>46.5137152777779</v>
      </c>
      <c r="K8" s="17">
        <v>63367.7861873226</v>
      </c>
    </row>
    <row r="9" spans="1:11" ht="21" customHeight="1">
      <c r="A9" s="8"/>
      <c r="B9" s="8"/>
      <c r="C9" s="10" t="s">
        <v>18</v>
      </c>
      <c r="D9" s="8" t="s">
        <v>15</v>
      </c>
      <c r="E9" s="17">
        <v>75</v>
      </c>
      <c r="F9" s="17">
        <v>360.731630400505</v>
      </c>
      <c r="G9" s="17">
        <v>27054.8722800378</v>
      </c>
      <c r="H9" s="17">
        <v>360.126143172501</v>
      </c>
      <c r="I9" s="17">
        <v>27009.4607379376</v>
      </c>
      <c r="J9" s="17">
        <v>365.389467045096</v>
      </c>
      <c r="K9" s="17">
        <v>27404.2100283822</v>
      </c>
    </row>
    <row r="10" spans="1:11" ht="21" customHeight="1">
      <c r="A10" s="8"/>
      <c r="B10" s="8"/>
      <c r="C10" s="11" t="s">
        <v>19</v>
      </c>
      <c r="D10" s="12" t="s">
        <v>20</v>
      </c>
      <c r="E10" s="18">
        <v>4002.39008116317</v>
      </c>
      <c r="F10" s="17">
        <v>171.377612590197</v>
      </c>
      <c r="G10" s="18">
        <v>685920.056764428</v>
      </c>
      <c r="H10" s="17">
        <v>160.884946504106</v>
      </c>
      <c r="I10" s="18">
        <v>643924.314096499</v>
      </c>
      <c r="J10" s="17">
        <v>156.173180517542</v>
      </c>
      <c r="K10" s="18">
        <v>625065.988647114</v>
      </c>
    </row>
    <row r="11" spans="1:11" ht="21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28.9227480282275</v>
      </c>
      <c r="G11" s="17">
        <v>173467.360454115</v>
      </c>
      <c r="H11" s="17">
        <v>25.5944748858447</v>
      </c>
      <c r="I11" s="17">
        <v>153505.676442763</v>
      </c>
      <c r="J11" s="17">
        <v>27.2579410543794</v>
      </c>
      <c r="K11" s="17">
        <v>163482.497634815</v>
      </c>
    </row>
    <row r="12" spans="1:11" ht="21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13.103784295175</v>
      </c>
      <c r="G12" s="17">
        <v>131037.84295175</v>
      </c>
      <c r="H12" s="17">
        <v>13.4832544938505</v>
      </c>
      <c r="I12" s="17">
        <v>134832.544938505</v>
      </c>
      <c r="J12" s="17">
        <v>24.2949385052034</v>
      </c>
      <c r="K12" s="17">
        <v>242949.385052034</v>
      </c>
    </row>
    <row r="13" spans="1:11" ht="21" customHeight="1">
      <c r="A13" s="8" t="s">
        <v>23</v>
      </c>
      <c r="B13" s="8"/>
      <c r="C13" s="8"/>
      <c r="D13" s="8" t="s">
        <v>24</v>
      </c>
      <c r="E13" s="8"/>
      <c r="F13" s="17"/>
      <c r="G13" s="17">
        <v>1939097.91863765</v>
      </c>
      <c r="H13" s="17"/>
      <c r="I13" s="17">
        <v>1877508.75118259</v>
      </c>
      <c r="J13" s="17"/>
      <c r="K13" s="17">
        <v>1978490.06622517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8"/>
  </mergeCells>
  <printOptions/>
  <pageMargins left="0.6298611111111111" right="0.5506944444444445" top="0.66875" bottom="0.8659722222222223" header="0.5" footer="0.5"/>
  <pageSetup horizontalDpi="600" verticalDpi="600" orientation="landscape" paperSize="9"/>
  <headerFooter>
    <oddFooter>&amp;C&amp;14- &amp;P+0 -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pane xSplit="5" topLeftCell="I1" activePane="topRight" state="frozen"/>
      <selection pane="topRight" activeCell="O8" sqref="O8"/>
    </sheetView>
  </sheetViews>
  <sheetFormatPr defaultColWidth="9.00390625" defaultRowHeight="15"/>
  <cols>
    <col min="1" max="1" width="6.00390625" style="0" customWidth="1"/>
    <col min="2" max="2" width="14.421875" style="0" customWidth="1"/>
    <col min="3" max="3" width="18.140625" style="0" customWidth="1"/>
    <col min="4" max="4" width="6.8515625" style="0" customWidth="1"/>
    <col min="5" max="5" width="10.00390625" style="0" customWidth="1"/>
    <col min="6" max="8" width="11.140625" style="0" customWidth="1"/>
    <col min="9" max="9" width="11.140625" style="2" customWidth="1"/>
    <col min="10" max="10" width="11.140625" style="0" customWidth="1"/>
    <col min="11" max="11" width="11.140625" style="2" customWidth="1"/>
  </cols>
  <sheetData>
    <row r="1" spans="1:11" ht="24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/>
      <c r="B2" s="4"/>
      <c r="C2" s="16"/>
      <c r="D2" s="16"/>
      <c r="E2" s="16"/>
      <c r="F2" s="16"/>
      <c r="G2" s="16"/>
      <c r="H2" s="16"/>
      <c r="I2" s="25"/>
      <c r="J2" s="21" t="s">
        <v>2</v>
      </c>
      <c r="K2" s="16"/>
    </row>
    <row r="3" spans="1:11" s="1" customFormat="1" ht="19.5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19.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19.5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19.5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1299.36536144578</v>
      </c>
      <c r="G6" s="17">
        <v>537008.041627247</v>
      </c>
      <c r="H6" s="17">
        <v>1331.43129518072</v>
      </c>
      <c r="I6" s="17">
        <v>550260.406811731</v>
      </c>
      <c r="J6" s="17">
        <v>1368.8075</v>
      </c>
      <c r="K6" s="17">
        <v>565707.426679281</v>
      </c>
    </row>
    <row r="7" spans="1:11" ht="19.5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524.211429168407</v>
      </c>
      <c r="G7" s="17">
        <v>312313.386944182</v>
      </c>
      <c r="H7" s="17">
        <v>512.826514834935</v>
      </c>
      <c r="I7" s="17">
        <v>305530.510879849</v>
      </c>
      <c r="J7" s="17">
        <v>511.967028834099</v>
      </c>
      <c r="K7" s="17">
        <v>305018.448438978</v>
      </c>
    </row>
    <row r="8" spans="1:11" ht="19.5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60.5795138888891</v>
      </c>
      <c r="G8" s="17">
        <v>82530.2743614002</v>
      </c>
      <c r="H8" s="17">
        <v>53.3744791666668</v>
      </c>
      <c r="I8" s="17">
        <v>72714.5222327341</v>
      </c>
      <c r="J8" s="17">
        <v>54.2690972222224</v>
      </c>
      <c r="K8" s="17">
        <v>73933.3017975402</v>
      </c>
    </row>
    <row r="9" spans="1:11" ht="19.5" customHeight="1">
      <c r="A9" s="8"/>
      <c r="B9" s="8"/>
      <c r="C9" s="10" t="s">
        <v>18</v>
      </c>
      <c r="D9" s="8" t="s">
        <v>15</v>
      </c>
      <c r="E9" s="17">
        <v>75</v>
      </c>
      <c r="F9" s="17">
        <v>361.362346263008</v>
      </c>
      <c r="G9" s="17">
        <v>27102.1759697256</v>
      </c>
      <c r="H9" s="17">
        <v>361.352885525071</v>
      </c>
      <c r="I9" s="17">
        <v>27101.4664143803</v>
      </c>
      <c r="J9" s="17">
        <v>371.605171870072</v>
      </c>
      <c r="K9" s="17">
        <v>27870.3878902554</v>
      </c>
    </row>
    <row r="10" spans="1:11" ht="19.5" customHeight="1">
      <c r="A10" s="8"/>
      <c r="B10" s="8"/>
      <c r="C10" s="11" t="s">
        <v>19</v>
      </c>
      <c r="D10" s="12" t="s">
        <v>20</v>
      </c>
      <c r="E10" s="18">
        <v>4002.39008116317</v>
      </c>
      <c r="F10" s="17">
        <v>161.666586837522</v>
      </c>
      <c r="G10" s="18">
        <v>647052.743614002</v>
      </c>
      <c r="H10" s="17">
        <v>167.21087335158</v>
      </c>
      <c r="I10" s="18">
        <v>669243.140964995</v>
      </c>
      <c r="J10" s="17">
        <v>145.45501057477</v>
      </c>
      <c r="K10" s="18">
        <v>582167.691579943</v>
      </c>
    </row>
    <row r="11" spans="1:11" ht="19.5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38.5975653798256</v>
      </c>
      <c r="G11" s="17">
        <v>231493.140964995</v>
      </c>
      <c r="H11" s="17">
        <v>36.5990556247405</v>
      </c>
      <c r="I11" s="17">
        <v>219506.859035005</v>
      </c>
      <c r="J11" s="17">
        <v>37.4878518057285</v>
      </c>
      <c r="K11" s="17">
        <v>224837.511825922</v>
      </c>
    </row>
    <row r="12" spans="1:11" ht="19.5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13.1141911069063</v>
      </c>
      <c r="G12" s="17">
        <v>131141.911069063</v>
      </c>
      <c r="H12" s="17">
        <v>13.4811967833491</v>
      </c>
      <c r="I12" s="17">
        <v>134811.967833491</v>
      </c>
      <c r="J12" s="17">
        <v>24.2704351939451</v>
      </c>
      <c r="K12" s="17">
        <v>242704.351939451</v>
      </c>
    </row>
    <row r="13" spans="1:11" ht="19.5" customHeight="1">
      <c r="A13" s="8" t="s">
        <v>23</v>
      </c>
      <c r="B13" s="8"/>
      <c r="C13" s="8"/>
      <c r="D13" s="8" t="s">
        <v>24</v>
      </c>
      <c r="E13" s="8"/>
      <c r="F13" s="17"/>
      <c r="G13" s="17">
        <v>1968641.67455061</v>
      </c>
      <c r="H13" s="17"/>
      <c r="I13" s="17">
        <v>1979168.87417219</v>
      </c>
      <c r="J13" s="17"/>
      <c r="K13" s="17">
        <v>2022239.12015137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8"/>
  </mergeCells>
  <printOptions/>
  <pageMargins left="0.6298611111111111" right="0.7006944444444444" top="0.7479166666666667" bottom="0.9048611111111111" header="0.2986111111111111" footer="0.5506944444444445"/>
  <pageSetup horizontalDpi="600" verticalDpi="600" orientation="landscape" paperSize="9"/>
  <headerFooter>
    <oddFooter>&amp;C&amp;14- &amp;P+0 -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M9" sqref="M9"/>
    </sheetView>
  </sheetViews>
  <sheetFormatPr defaultColWidth="9.00390625" defaultRowHeight="15"/>
  <cols>
    <col min="1" max="1" width="6.00390625" style="0" customWidth="1"/>
    <col min="2" max="2" width="16.421875" style="0" customWidth="1"/>
    <col min="3" max="3" width="18.00390625" style="0" customWidth="1"/>
    <col min="4" max="4" width="6.140625" style="0" customWidth="1"/>
    <col min="5" max="5" width="9.28125" style="0" customWidth="1"/>
    <col min="6" max="8" width="11.421875" style="0" customWidth="1"/>
    <col min="9" max="9" width="11.421875" style="2" customWidth="1"/>
    <col min="10" max="10" width="11.421875" style="0" customWidth="1"/>
    <col min="11" max="11" width="11.421875" style="2" customWidth="1"/>
  </cols>
  <sheetData>
    <row r="1" spans="1:11" ht="24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/>
      <c r="B2" s="4"/>
      <c r="C2" s="16"/>
      <c r="D2" s="16"/>
      <c r="E2" s="16"/>
      <c r="F2" s="16"/>
      <c r="G2" s="16"/>
      <c r="H2" s="16"/>
      <c r="I2" s="25"/>
      <c r="J2" s="21" t="s">
        <v>2</v>
      </c>
      <c r="K2" s="16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19.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19.5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19.5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1311.57858433735</v>
      </c>
      <c r="G6" s="17">
        <v>542055.581835383</v>
      </c>
      <c r="H6" s="17">
        <v>1342.64015060241</v>
      </c>
      <c r="I6" s="17">
        <v>554892.857142857</v>
      </c>
      <c r="J6" s="17">
        <v>1373.96268072289</v>
      </c>
      <c r="K6" s="17">
        <v>567837.984862819</v>
      </c>
    </row>
    <row r="7" spans="1:11" ht="19.5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519.350668616799</v>
      </c>
      <c r="G7" s="17">
        <v>309417.455061495</v>
      </c>
      <c r="H7" s="17">
        <v>508.037212703719</v>
      </c>
      <c r="I7" s="17">
        <v>302677.152317881</v>
      </c>
      <c r="J7" s="17">
        <v>503.115712494776</v>
      </c>
      <c r="K7" s="17">
        <v>299745.033112583</v>
      </c>
    </row>
    <row r="8" spans="1:11" ht="19.5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55.9006944444446</v>
      </c>
      <c r="G8" s="17">
        <v>76156.1021759697</v>
      </c>
      <c r="H8" s="17">
        <v>50.1281250000002</v>
      </c>
      <c r="I8" s="17">
        <v>68291.8637653737</v>
      </c>
      <c r="J8" s="17">
        <v>49.0137152777779</v>
      </c>
      <c r="K8" s="17">
        <v>66773.6518448439</v>
      </c>
    </row>
    <row r="9" spans="1:11" ht="19.5" customHeight="1">
      <c r="A9" s="8"/>
      <c r="B9" s="8"/>
      <c r="C9" s="10" t="s">
        <v>18</v>
      </c>
      <c r="D9" s="8" t="s">
        <v>15</v>
      </c>
      <c r="E9" s="17">
        <v>75</v>
      </c>
      <c r="F9" s="17">
        <v>359.26206244087</v>
      </c>
      <c r="G9" s="17">
        <v>26944.6546830653</v>
      </c>
      <c r="H9" s="17">
        <v>358.565121412803</v>
      </c>
      <c r="I9" s="17">
        <v>26892.3841059603</v>
      </c>
      <c r="J9" s="17">
        <v>368.174077578051</v>
      </c>
      <c r="K9" s="17">
        <v>27613.0558183538</v>
      </c>
    </row>
    <row r="10" spans="1:11" ht="19.5" customHeight="1">
      <c r="A10" s="8"/>
      <c r="B10" s="8"/>
      <c r="C10" s="11" t="s">
        <v>19</v>
      </c>
      <c r="D10" s="12" t="s">
        <v>20</v>
      </c>
      <c r="E10" s="18">
        <v>4002.39008116317</v>
      </c>
      <c r="F10" s="17">
        <v>170.068732893755</v>
      </c>
      <c r="G10" s="18">
        <v>680681.409649953</v>
      </c>
      <c r="H10" s="17">
        <v>162.256702537945</v>
      </c>
      <c r="I10" s="18">
        <v>649414.616840113</v>
      </c>
      <c r="J10" s="17">
        <v>153.612033466036</v>
      </c>
      <c r="K10" s="18">
        <v>614815.279091769</v>
      </c>
    </row>
    <row r="11" spans="1:11" ht="19.5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32.1876878372769</v>
      </c>
      <c r="G11" s="17">
        <v>193049.195837275</v>
      </c>
      <c r="H11" s="17">
        <v>29.0582876712329</v>
      </c>
      <c r="I11" s="17">
        <v>174280.2743614</v>
      </c>
      <c r="J11" s="17">
        <v>29.4805624740556</v>
      </c>
      <c r="K11" s="17">
        <v>176812.913907285</v>
      </c>
    </row>
    <row r="12" spans="1:11" ht="19.5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12.8948912015137</v>
      </c>
      <c r="G12" s="17">
        <v>128948.912015137</v>
      </c>
      <c r="H12" s="17">
        <v>13.2900425733207</v>
      </c>
      <c r="I12" s="17">
        <v>132900.425733207</v>
      </c>
      <c r="J12" s="17">
        <v>23.8220908230842</v>
      </c>
      <c r="K12" s="17">
        <v>238220.908230842</v>
      </c>
    </row>
    <row r="13" spans="1:11" ht="19.5" customHeight="1">
      <c r="A13" s="8" t="s">
        <v>23</v>
      </c>
      <c r="B13" s="8"/>
      <c r="C13" s="8"/>
      <c r="D13" s="8" t="s">
        <v>24</v>
      </c>
      <c r="E13" s="8"/>
      <c r="F13" s="17"/>
      <c r="G13" s="17">
        <v>1957253.31125828</v>
      </c>
      <c r="H13" s="17"/>
      <c r="I13" s="17">
        <v>1909349.57426679</v>
      </c>
      <c r="J13" s="17"/>
      <c r="K13" s="17">
        <v>1991818.8268685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23"/>
      <c r="J28" s="15"/>
      <c r="K28" s="23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7"/>
  </mergeCells>
  <printOptions/>
  <pageMargins left="0.6298611111111111" right="0.4326388888888889" top="0.8659722222222223" bottom="0.7868055555555555" header="0.5" footer="0.5"/>
  <pageSetup horizontalDpi="600" verticalDpi="600" orientation="landscape" paperSize="9"/>
  <headerFooter>
    <oddFooter>&amp;C&amp;14- &amp;P+0 -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pane xSplit="5" topLeftCell="F1" activePane="topRight" state="frozen"/>
      <selection pane="topRight" activeCell="M7" sqref="M7"/>
    </sheetView>
  </sheetViews>
  <sheetFormatPr defaultColWidth="9.00390625" defaultRowHeight="15"/>
  <cols>
    <col min="1" max="1" width="6.57421875" style="0" customWidth="1"/>
    <col min="2" max="2" width="17.421875" style="0" customWidth="1"/>
    <col min="3" max="3" width="19.28125" style="0" customWidth="1"/>
    <col min="4" max="4" width="6.7109375" style="0" customWidth="1"/>
    <col min="5" max="11" width="11.00390625" style="0" customWidth="1"/>
    <col min="12" max="12" width="9.421875" style="0" customWidth="1"/>
    <col min="13" max="13" width="12.57421875" style="0" customWidth="1"/>
    <col min="14" max="15" width="12.57421875" style="0" bestFit="1" customWidth="1"/>
    <col min="16" max="16" width="13.421875" style="0" customWidth="1"/>
    <col min="17" max="18" width="12.57421875" style="0" bestFit="1" customWidth="1"/>
    <col min="19" max="19" width="12.57421875" style="0" customWidth="1"/>
  </cols>
  <sheetData>
    <row r="1" spans="1:16" ht="24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27"/>
      <c r="M1" s="27"/>
      <c r="N1" s="24"/>
      <c r="O1" s="24"/>
      <c r="P1" s="24"/>
    </row>
    <row r="2" spans="1:16" ht="21" customHeight="1">
      <c r="A2" s="4"/>
      <c r="B2" s="4"/>
      <c r="C2" s="16"/>
      <c r="D2" s="16"/>
      <c r="E2" s="16"/>
      <c r="F2" s="16"/>
      <c r="G2" s="16"/>
      <c r="H2" s="16"/>
      <c r="I2" s="16"/>
      <c r="J2" s="21" t="s">
        <v>2</v>
      </c>
      <c r="K2" s="16"/>
      <c r="L2" s="16"/>
      <c r="M2" s="16"/>
      <c r="N2" s="24"/>
      <c r="O2" s="24"/>
      <c r="P2" s="24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4.7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7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24" customHeight="1">
      <c r="A6" s="26" t="s">
        <v>13</v>
      </c>
      <c r="B6" s="12"/>
      <c r="C6" s="11" t="s">
        <v>14</v>
      </c>
      <c r="D6" s="18" t="s">
        <v>15</v>
      </c>
      <c r="E6" s="18">
        <v>413.284867798636</v>
      </c>
      <c r="F6" s="17">
        <v>1302.61138554217</v>
      </c>
      <c r="G6" s="17">
        <v>538349.574266793</v>
      </c>
      <c r="H6" s="17">
        <v>1339.11084337349</v>
      </c>
      <c r="I6" s="17">
        <v>553434.247871334</v>
      </c>
      <c r="J6" s="17">
        <v>1332.36069277108</v>
      </c>
      <c r="K6" s="17">
        <v>550644.512771996</v>
      </c>
    </row>
    <row r="7" spans="1:11" ht="22.5" customHeight="1">
      <c r="A7" s="12"/>
      <c r="B7" s="12"/>
      <c r="C7" s="11" t="s">
        <v>16</v>
      </c>
      <c r="D7" s="18" t="s">
        <v>15</v>
      </c>
      <c r="E7" s="18">
        <v>595.777523278395</v>
      </c>
      <c r="F7" s="17">
        <v>523.129628081905</v>
      </c>
      <c r="G7" s="17">
        <v>311668.874172185</v>
      </c>
      <c r="H7" s="17">
        <v>514.994880902632</v>
      </c>
      <c r="I7" s="17">
        <v>306822.374645222</v>
      </c>
      <c r="J7" s="17">
        <v>502.988675302967</v>
      </c>
      <c r="K7" s="17">
        <v>299669.347209082</v>
      </c>
    </row>
    <row r="8" spans="1:11" ht="22.5" customHeight="1">
      <c r="A8" s="12"/>
      <c r="B8" s="12"/>
      <c r="C8" s="11" t="s">
        <v>17</v>
      </c>
      <c r="D8" s="18" t="s">
        <v>15</v>
      </c>
      <c r="E8" s="18">
        <v>1362.34626300851</v>
      </c>
      <c r="F8" s="17">
        <v>58.4956597222224</v>
      </c>
      <c r="G8" s="17">
        <v>79691.3434247871</v>
      </c>
      <c r="H8" s="17">
        <v>54.5498263888891</v>
      </c>
      <c r="I8" s="17">
        <v>74315.752128666</v>
      </c>
      <c r="J8" s="17">
        <v>53.2652777777779</v>
      </c>
      <c r="K8" s="17">
        <v>72565.752128666</v>
      </c>
    </row>
    <row r="9" spans="1:11" ht="22.5" customHeight="1">
      <c r="A9" s="12"/>
      <c r="B9" s="12"/>
      <c r="C9" s="11" t="s">
        <v>18</v>
      </c>
      <c r="D9" s="18" t="s">
        <v>15</v>
      </c>
      <c r="E9" s="18">
        <v>75</v>
      </c>
      <c r="F9" s="17">
        <v>355.285398927783</v>
      </c>
      <c r="G9" s="17">
        <v>26646.4049195837</v>
      </c>
      <c r="H9" s="17">
        <v>354.279407127089</v>
      </c>
      <c r="I9" s="17">
        <v>26570.9555345317</v>
      </c>
      <c r="J9" s="17">
        <v>356.739198990855</v>
      </c>
      <c r="K9" s="17">
        <v>26755.4399243141</v>
      </c>
    </row>
    <row r="10" spans="1:11" ht="18.75" customHeight="1">
      <c r="A10" s="12"/>
      <c r="B10" s="12"/>
      <c r="C10" s="11" t="s">
        <v>19</v>
      </c>
      <c r="D10" s="18" t="s">
        <v>20</v>
      </c>
      <c r="E10" s="18">
        <v>4002.39008116317</v>
      </c>
      <c r="F10" s="18">
        <v>166.040392510575</v>
      </c>
      <c r="G10" s="18">
        <v>664558.420056764</v>
      </c>
      <c r="H10" s="18">
        <v>160.080968524509</v>
      </c>
      <c r="I10" s="18">
        <v>640706.480605487</v>
      </c>
      <c r="J10" s="18">
        <v>154.831326200547</v>
      </c>
      <c r="K10" s="18">
        <v>619695.36423841</v>
      </c>
    </row>
    <row r="11" spans="1:11" ht="30" customHeight="1">
      <c r="A11" s="12"/>
      <c r="B11" s="12"/>
      <c r="C11" s="11" t="s">
        <v>21</v>
      </c>
      <c r="D11" s="18" t="s">
        <v>20</v>
      </c>
      <c r="E11" s="18">
        <v>5997.60991883683</v>
      </c>
      <c r="F11" s="17">
        <v>29.8552386882524</v>
      </c>
      <c r="G11" s="17">
        <v>179060.075685903</v>
      </c>
      <c r="H11" s="17">
        <v>27.6005168119552</v>
      </c>
      <c r="I11" s="17">
        <v>165537.133396405</v>
      </c>
      <c r="J11" s="17">
        <v>26.7159402241594</v>
      </c>
      <c r="K11" s="17">
        <v>160231.78807947</v>
      </c>
    </row>
    <row r="12" spans="1:11" ht="21" customHeight="1">
      <c r="A12" s="12"/>
      <c r="B12" s="12"/>
      <c r="C12" s="11" t="s">
        <v>22</v>
      </c>
      <c r="D12" s="18" t="s">
        <v>20</v>
      </c>
      <c r="E12" s="18">
        <v>10000</v>
      </c>
      <c r="F12" s="17">
        <v>13.0859508041627</v>
      </c>
      <c r="G12" s="17">
        <v>130859.508041627</v>
      </c>
      <c r="H12" s="17">
        <v>13.6462393566698</v>
      </c>
      <c r="I12" s="17">
        <v>136462.393566698</v>
      </c>
      <c r="J12" s="17">
        <v>23.8220198675497</v>
      </c>
      <c r="K12" s="17">
        <v>238220.198675497</v>
      </c>
    </row>
    <row r="13" spans="1:11" ht="21.75" customHeight="1">
      <c r="A13" s="8" t="s">
        <v>23</v>
      </c>
      <c r="B13" s="8"/>
      <c r="C13" s="8"/>
      <c r="D13" s="17" t="s">
        <v>24</v>
      </c>
      <c r="E13" s="17"/>
      <c r="F13" s="17"/>
      <c r="G13" s="17">
        <v>1930834.20056764</v>
      </c>
      <c r="H13" s="17"/>
      <c r="I13" s="17">
        <v>1903849.33774834</v>
      </c>
      <c r="J13" s="17"/>
      <c r="K13" s="17">
        <v>1967782.40302744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3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8"/>
      <c r="M16" s="28"/>
    </row>
    <row r="17" spans="1:13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8"/>
      <c r="M17" s="28"/>
    </row>
    <row r="18" spans="1:13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8"/>
      <c r="M18" s="28"/>
    </row>
    <row r="19" spans="1:13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8"/>
      <c r="M19" s="28"/>
    </row>
    <row r="20" spans="1:13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8"/>
      <c r="M20" s="28"/>
    </row>
    <row r="21" spans="1:13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8"/>
      <c r="M21" s="28"/>
    </row>
    <row r="22" spans="1:13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8"/>
      <c r="M22" s="28"/>
    </row>
    <row r="23" spans="1:13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8"/>
      <c r="M23" s="28"/>
    </row>
    <row r="24" spans="1:13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8"/>
      <c r="M24" s="28"/>
    </row>
    <row r="25" spans="1:13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8"/>
      <c r="M25" s="28"/>
    </row>
    <row r="26" spans="1:13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8"/>
      <c r="M26" s="28"/>
    </row>
    <row r="27" spans="1:13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8"/>
      <c r="M27" s="28"/>
    </row>
    <row r="28" spans="1:13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8"/>
      <c r="M28" s="28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8"/>
  </mergeCells>
  <printOptions/>
  <pageMargins left="0.5902777777777778" right="0.3541666666666667" top="0.5902777777777778" bottom="0.5902777777777778" header="0.2986111111111111" footer="0.2986111111111111"/>
  <pageSetup horizontalDpi="600" verticalDpi="600" orientation="landscape" paperSize="9"/>
  <headerFooter>
    <oddFooter>&amp;C&amp;14- &amp;P+0 -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pane xSplit="4" topLeftCell="E1" activePane="topRight" state="frozen"/>
      <selection pane="topRight" activeCell="A1" sqref="A1:K1"/>
    </sheetView>
  </sheetViews>
  <sheetFormatPr defaultColWidth="9.00390625" defaultRowHeight="15"/>
  <cols>
    <col min="1" max="1" width="6.00390625" style="0" customWidth="1"/>
    <col min="2" max="2" width="15.00390625" style="0" customWidth="1"/>
    <col min="3" max="3" width="15.7109375" style="0" customWidth="1"/>
    <col min="4" max="4" width="5.140625" style="0" customWidth="1"/>
    <col min="5" max="8" width="11.421875" style="0" customWidth="1"/>
    <col min="9" max="9" width="11.421875" style="2" customWidth="1"/>
    <col min="10" max="10" width="11.421875" style="0" customWidth="1"/>
    <col min="11" max="11" width="11.421875" style="2" customWidth="1"/>
    <col min="12" max="12" width="13.421875" style="0" customWidth="1"/>
    <col min="13" max="14" width="12.57421875" style="0" bestFit="1" customWidth="1"/>
    <col min="15" max="15" width="12.57421875" style="0" customWidth="1"/>
  </cols>
  <sheetData>
    <row r="1" spans="1:12" ht="24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24"/>
    </row>
    <row r="2" spans="1:11" ht="21" customHeight="1">
      <c r="A2" s="4"/>
      <c r="B2" s="4"/>
      <c r="C2" s="16"/>
      <c r="D2" s="16"/>
      <c r="E2" s="16"/>
      <c r="F2" s="16"/>
      <c r="G2" s="16"/>
      <c r="H2" s="16"/>
      <c r="I2" s="25"/>
      <c r="J2" s="21" t="s">
        <v>2</v>
      </c>
      <c r="K2" s="16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4.7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7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24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1310.05</v>
      </c>
      <c r="G6" s="17">
        <v>541423.841059603</v>
      </c>
      <c r="H6" s="17">
        <v>1329.69439759036</v>
      </c>
      <c r="I6" s="17">
        <v>549542.573320719</v>
      </c>
      <c r="J6" s="17">
        <v>1381.42762048193</v>
      </c>
      <c r="K6" s="17">
        <v>570923.131504257</v>
      </c>
    </row>
    <row r="7" spans="1:11" ht="22.5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518.697221061429</v>
      </c>
      <c r="G7" s="17">
        <v>309028.145695364</v>
      </c>
      <c r="H7" s="17">
        <v>502.863623067279</v>
      </c>
      <c r="I7" s="17">
        <v>299594.843897824</v>
      </c>
      <c r="J7" s="17">
        <v>506.087588800668</v>
      </c>
      <c r="K7" s="17">
        <v>301515.610217597</v>
      </c>
    </row>
    <row r="8" spans="1:11" ht="22.5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55.4828125000002</v>
      </c>
      <c r="G8" s="17">
        <v>75586.8022705771</v>
      </c>
      <c r="H8" s="17">
        <v>48.7383680555557</v>
      </c>
      <c r="I8" s="17">
        <v>66398.5335856197</v>
      </c>
      <c r="J8" s="17">
        <v>49.4147569444446</v>
      </c>
      <c r="K8" s="17">
        <v>67320.0094607379</v>
      </c>
    </row>
    <row r="9" spans="1:11" ht="22.5" customHeight="1">
      <c r="A9" s="8"/>
      <c r="B9" s="8"/>
      <c r="C9" s="10" t="s">
        <v>18</v>
      </c>
      <c r="D9" s="8" t="s">
        <v>15</v>
      </c>
      <c r="E9" s="17">
        <v>75</v>
      </c>
      <c r="F9" s="17">
        <v>359.640491958373</v>
      </c>
      <c r="G9" s="17">
        <v>26973.036896878</v>
      </c>
      <c r="H9" s="17">
        <v>357.726269315673</v>
      </c>
      <c r="I9" s="17">
        <v>26829.4701986755</v>
      </c>
      <c r="J9" s="17">
        <v>369.344055502996</v>
      </c>
      <c r="K9" s="17">
        <v>27700.8041627247</v>
      </c>
    </row>
    <row r="10" spans="1:11" ht="18.75" customHeight="1">
      <c r="A10" s="8"/>
      <c r="B10" s="8"/>
      <c r="C10" s="11" t="s">
        <v>19</v>
      </c>
      <c r="D10" s="12" t="s">
        <v>20</v>
      </c>
      <c r="E10" s="18">
        <v>4002.39008116317</v>
      </c>
      <c r="F10" s="17">
        <v>169.670260014929</v>
      </c>
      <c r="G10" s="18">
        <v>679086.565752129</v>
      </c>
      <c r="H10" s="17">
        <v>160.662811022643</v>
      </c>
      <c r="I10" s="18">
        <v>643035.241248817</v>
      </c>
      <c r="J10" s="17">
        <v>154.169588206021</v>
      </c>
      <c r="K10" s="18">
        <v>617046.830652791</v>
      </c>
    </row>
    <row r="11" spans="1:11" ht="30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31.8086342880863</v>
      </c>
      <c r="G11" s="17">
        <v>190775.78051088</v>
      </c>
      <c r="H11" s="17">
        <v>28.0475965130759</v>
      </c>
      <c r="I11" s="17">
        <v>168218.543046358</v>
      </c>
      <c r="J11" s="17">
        <v>29.6272229140722</v>
      </c>
      <c r="K11" s="17">
        <v>177692.526017029</v>
      </c>
    </row>
    <row r="12" spans="1:11" ht="21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12.8948912015137</v>
      </c>
      <c r="G12" s="17">
        <v>128948.912015137</v>
      </c>
      <c r="H12" s="17">
        <v>13.0698202459792</v>
      </c>
      <c r="I12" s="17">
        <v>130698.202459792</v>
      </c>
      <c r="J12" s="17">
        <v>24.0078524124882</v>
      </c>
      <c r="K12" s="17">
        <v>240078.524124882</v>
      </c>
    </row>
    <row r="13" spans="1:11" ht="21.75" customHeight="1">
      <c r="A13" s="8" t="s">
        <v>23</v>
      </c>
      <c r="B13" s="8"/>
      <c r="C13" s="8"/>
      <c r="D13" s="8" t="s">
        <v>24</v>
      </c>
      <c r="E13" s="8"/>
      <c r="F13" s="17"/>
      <c r="G13" s="17">
        <v>1951823.08420057</v>
      </c>
      <c r="H13" s="17"/>
      <c r="I13" s="17">
        <v>1884317.4077578</v>
      </c>
      <c r="J13" s="17"/>
      <c r="K13" s="17">
        <v>2002277.43614002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8"/>
  </mergeCells>
  <printOptions/>
  <pageMargins left="0.5506944444444445" right="0.7513888888888889" top="0.6298611111111111" bottom="0.5902777777777778" header="0.5" footer="0.39305555555555555"/>
  <pageSetup horizontalDpi="600" verticalDpi="600" orientation="landscape" paperSize="9"/>
  <headerFooter>
    <oddFooter>&amp;C&amp;14- &amp;P+0 -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pane xSplit="4" topLeftCell="E1" activePane="topRight" state="frozen"/>
      <selection pane="topRight" activeCell="M7" sqref="M7"/>
    </sheetView>
  </sheetViews>
  <sheetFormatPr defaultColWidth="9.00390625" defaultRowHeight="15"/>
  <cols>
    <col min="1" max="1" width="6.00390625" style="0" customWidth="1"/>
    <col min="2" max="2" width="15.8515625" style="0" customWidth="1"/>
    <col min="3" max="3" width="16.7109375" style="0" customWidth="1"/>
    <col min="4" max="4" width="8.28125" style="0" customWidth="1"/>
    <col min="5" max="8" width="10.57421875" style="0" customWidth="1"/>
    <col min="9" max="9" width="10.57421875" style="2" customWidth="1"/>
    <col min="10" max="10" width="10.57421875" style="0" customWidth="1"/>
    <col min="11" max="11" width="10.57421875" style="2" customWidth="1"/>
  </cols>
  <sheetData>
    <row r="1" spans="1:11" ht="24" customHeight="1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/>
      <c r="B2" s="4"/>
      <c r="C2" s="16"/>
      <c r="D2" s="16"/>
      <c r="E2" s="16"/>
      <c r="F2" s="16"/>
      <c r="G2" s="16"/>
      <c r="H2" s="16"/>
      <c r="I2" s="25"/>
      <c r="J2" s="21" t="s">
        <v>2</v>
      </c>
      <c r="K2" s="16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4.7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7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ht="21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1295.65177710843</v>
      </c>
      <c r="G6" s="17">
        <v>535473.273415326</v>
      </c>
      <c r="H6" s="17">
        <v>1340.05798192771</v>
      </c>
      <c r="I6" s="17">
        <v>553825.6859035</v>
      </c>
      <c r="J6" s="17">
        <v>1388.68653614458</v>
      </c>
      <c r="K6" s="17">
        <v>573923.131504257</v>
      </c>
    </row>
    <row r="7" spans="1:11" ht="21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519.350668616799</v>
      </c>
      <c r="G7" s="17">
        <v>309417.455061495</v>
      </c>
      <c r="H7" s="17">
        <v>513.330296698704</v>
      </c>
      <c r="I7" s="17">
        <v>305830.652790918</v>
      </c>
      <c r="J7" s="17">
        <v>508.8828040117</v>
      </c>
      <c r="K7" s="17">
        <v>303180.936613056</v>
      </c>
    </row>
    <row r="8" spans="1:11" ht="21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55.9006944444446</v>
      </c>
      <c r="G8" s="17">
        <v>76156.1021759697</v>
      </c>
      <c r="H8" s="17">
        <v>51.3232638888891</v>
      </c>
      <c r="I8" s="17">
        <v>69920.0567644276</v>
      </c>
      <c r="J8" s="17">
        <v>49.8833333333335</v>
      </c>
      <c r="K8" s="17">
        <v>67958.3727530747</v>
      </c>
    </row>
    <row r="9" spans="1:11" ht="21" customHeight="1">
      <c r="A9" s="8"/>
      <c r="B9" s="8"/>
      <c r="C9" s="10" t="s">
        <v>18</v>
      </c>
      <c r="D9" s="8" t="s">
        <v>15</v>
      </c>
      <c r="E9" s="17">
        <v>75</v>
      </c>
      <c r="F9" s="17">
        <v>354.86912645853</v>
      </c>
      <c r="G9" s="17">
        <v>26615.1844843898</v>
      </c>
      <c r="H9" s="17">
        <v>355.600756859035</v>
      </c>
      <c r="I9" s="17">
        <v>26670.0567644276</v>
      </c>
      <c r="J9" s="17">
        <v>370.596026490066</v>
      </c>
      <c r="K9" s="17">
        <v>27794.701986755</v>
      </c>
    </row>
    <row r="10" spans="1:11" ht="21" customHeight="1">
      <c r="A10" s="8"/>
      <c r="B10" s="8"/>
      <c r="C10" s="11" t="s">
        <v>19</v>
      </c>
      <c r="D10" s="12" t="s">
        <v>20</v>
      </c>
      <c r="E10" s="18">
        <v>4002.39008116317</v>
      </c>
      <c r="F10" s="17">
        <v>170.068732893755</v>
      </c>
      <c r="G10" s="18">
        <v>680681.409649953</v>
      </c>
      <c r="H10" s="17">
        <v>163.646423239612</v>
      </c>
      <c r="I10" s="18">
        <v>654976.821192053</v>
      </c>
      <c r="J10" s="17">
        <v>154.93155013685</v>
      </c>
      <c r="K10" s="18">
        <v>620096.499526963</v>
      </c>
    </row>
    <row r="11" spans="1:11" ht="21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32.1876878372769</v>
      </c>
      <c r="G11" s="17">
        <v>193049.195837275</v>
      </c>
      <c r="H11" s="17">
        <v>29.8260958904109</v>
      </c>
      <c r="I11" s="17">
        <v>178885.288552507</v>
      </c>
      <c r="J11" s="17">
        <v>29.9260647571606</v>
      </c>
      <c r="K11" s="17">
        <v>179484.8628193</v>
      </c>
    </row>
    <row r="12" spans="1:11" ht="21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12.8948912015137</v>
      </c>
      <c r="G12" s="17">
        <v>128948.912015137</v>
      </c>
      <c r="H12" s="17">
        <v>13.5523651844844</v>
      </c>
      <c r="I12" s="17">
        <v>135523.651844844</v>
      </c>
      <c r="J12" s="17">
        <v>24.1377719962157</v>
      </c>
      <c r="K12" s="17">
        <v>241377.719962157</v>
      </c>
    </row>
    <row r="13" spans="1:11" ht="21" customHeight="1">
      <c r="A13" s="8" t="s">
        <v>23</v>
      </c>
      <c r="B13" s="8"/>
      <c r="C13" s="8"/>
      <c r="D13" s="8" t="s">
        <v>24</v>
      </c>
      <c r="E13" s="8"/>
      <c r="F13" s="17"/>
      <c r="G13" s="17">
        <v>1950341.53263955</v>
      </c>
      <c r="H13" s="17"/>
      <c r="I13" s="17">
        <v>1925632.21381268</v>
      </c>
      <c r="J13" s="17"/>
      <c r="K13" s="17">
        <v>2013816.22516556</v>
      </c>
    </row>
    <row r="14" spans="1:11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7"/>
  </mergeCells>
  <printOptions/>
  <pageMargins left="0.66875" right="0.8263888888888888" top="0.6298611111111111" bottom="0.9444444444444444" header="0.03888888888888889" footer="0.66875"/>
  <pageSetup horizontalDpi="600" verticalDpi="600" orientation="landscape" paperSize="9"/>
  <headerFooter>
    <oddFooter>&amp;C&amp;14- &amp;P+0 -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M6" sqref="M6"/>
    </sheetView>
  </sheetViews>
  <sheetFormatPr defaultColWidth="9.00390625" defaultRowHeight="15"/>
  <cols>
    <col min="1" max="1" width="6.00390625" style="0" customWidth="1"/>
    <col min="2" max="2" width="17.7109375" style="0" customWidth="1"/>
    <col min="3" max="3" width="15.28125" style="0" customWidth="1"/>
    <col min="4" max="4" width="6.421875" style="0" customWidth="1"/>
    <col min="5" max="5" width="9.28125" style="0" customWidth="1"/>
    <col min="6" max="8" width="11.8515625" style="0" customWidth="1"/>
    <col min="9" max="9" width="11.8515625" style="2" customWidth="1"/>
    <col min="10" max="10" width="11.8515625" style="0" customWidth="1"/>
    <col min="11" max="11" width="11.8515625" style="2" customWidth="1"/>
    <col min="12" max="12" width="12.57421875" style="0" customWidth="1"/>
    <col min="13" max="14" width="12.57421875" style="0" bestFit="1" customWidth="1"/>
    <col min="15" max="15" width="13.421875" style="0" customWidth="1"/>
    <col min="16" max="17" width="12.57421875" style="0" bestFit="1" customWidth="1"/>
    <col min="18" max="18" width="12.57421875" style="0" customWidth="1"/>
  </cols>
  <sheetData>
    <row r="1" spans="1:15" ht="24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19"/>
      <c r="M1" s="24"/>
      <c r="N1" s="24"/>
      <c r="O1" s="24"/>
    </row>
    <row r="2" spans="1:15" ht="24" customHeight="1">
      <c r="A2" s="4"/>
      <c r="B2" s="4"/>
      <c r="C2" s="5"/>
      <c r="D2" s="5"/>
      <c r="E2" s="5"/>
      <c r="F2" s="16"/>
      <c r="G2" s="5"/>
      <c r="H2" s="5"/>
      <c r="I2" s="20"/>
      <c r="J2" s="21" t="s">
        <v>2</v>
      </c>
      <c r="K2" s="16"/>
      <c r="L2" s="5"/>
      <c r="M2" s="24"/>
      <c r="N2" s="24"/>
      <c r="O2" s="24"/>
    </row>
    <row r="3" spans="1:11" s="1" customFormat="1" ht="21" customHeight="1" hidden="1">
      <c r="A3" s="6"/>
      <c r="B3" s="6"/>
      <c r="C3" s="7"/>
      <c r="D3" s="7" t="s">
        <v>3</v>
      </c>
      <c r="E3" s="7">
        <v>40166</v>
      </c>
      <c r="F3" s="7"/>
      <c r="G3" s="7">
        <v>0.95</v>
      </c>
      <c r="H3" s="7"/>
      <c r="I3" s="7">
        <v>0.95</v>
      </c>
      <c r="J3" s="7"/>
      <c r="K3" s="7">
        <v>0.95</v>
      </c>
    </row>
    <row r="4" spans="1:11" ht="24.75" customHeight="1">
      <c r="A4" s="8" t="s">
        <v>4</v>
      </c>
      <c r="B4" s="8"/>
      <c r="C4" s="8"/>
      <c r="D4" s="8" t="s">
        <v>5</v>
      </c>
      <c r="E4" s="8"/>
      <c r="F4" s="12" t="s">
        <v>6</v>
      </c>
      <c r="G4" s="12"/>
      <c r="H4" s="12" t="s">
        <v>7</v>
      </c>
      <c r="I4" s="12"/>
      <c r="J4" s="12" t="s">
        <v>8</v>
      </c>
      <c r="K4" s="12"/>
    </row>
    <row r="5" spans="1:11" ht="27" customHeight="1">
      <c r="A5" s="8"/>
      <c r="B5" s="8"/>
      <c r="C5" s="8"/>
      <c r="D5" s="8" t="s">
        <v>9</v>
      </c>
      <c r="E5" s="8" t="s">
        <v>10</v>
      </c>
      <c r="F5" s="12" t="s">
        <v>11</v>
      </c>
      <c r="G5" s="12" t="s">
        <v>12</v>
      </c>
      <c r="H5" s="12" t="s">
        <v>11</v>
      </c>
      <c r="I5" s="12" t="s">
        <v>12</v>
      </c>
      <c r="J5" s="12" t="s">
        <v>11</v>
      </c>
      <c r="K5" s="12" t="s">
        <v>12</v>
      </c>
    </row>
    <row r="6" spans="1:11" ht="24" customHeight="1">
      <c r="A6" s="9" t="s">
        <v>13</v>
      </c>
      <c r="B6" s="8"/>
      <c r="C6" s="10" t="s">
        <v>14</v>
      </c>
      <c r="D6" s="8" t="s">
        <v>15</v>
      </c>
      <c r="E6" s="17">
        <v>413.284867798636</v>
      </c>
      <c r="F6" s="17">
        <v>1344.87551204819</v>
      </c>
      <c r="G6" s="17">
        <v>555816.69820246</v>
      </c>
      <c r="H6" s="17">
        <v>1359.97078313253</v>
      </c>
      <c r="I6" s="17">
        <v>562055.345316935</v>
      </c>
      <c r="J6" s="17">
        <v>1382.46460843373</v>
      </c>
      <c r="K6" s="17">
        <v>571351.702932829</v>
      </c>
    </row>
    <row r="7" spans="1:11" ht="22.5" customHeight="1">
      <c r="A7" s="8"/>
      <c r="B7" s="8"/>
      <c r="C7" s="10" t="s">
        <v>16</v>
      </c>
      <c r="D7" s="8" t="s">
        <v>15</v>
      </c>
      <c r="E7" s="17">
        <v>595.777523278395</v>
      </c>
      <c r="F7" s="17">
        <v>523.425386544087</v>
      </c>
      <c r="G7" s="17">
        <v>311845.080416272</v>
      </c>
      <c r="H7" s="17">
        <v>511.836021730046</v>
      </c>
      <c r="I7" s="17">
        <v>304940.397350993</v>
      </c>
      <c r="J7" s="17">
        <v>506.93953196824</v>
      </c>
      <c r="K7" s="17">
        <v>302023.178807947</v>
      </c>
    </row>
    <row r="8" spans="1:11" ht="22.5" customHeight="1">
      <c r="A8" s="8"/>
      <c r="B8" s="8"/>
      <c r="C8" s="10" t="s">
        <v>17</v>
      </c>
      <c r="D8" s="8" t="s">
        <v>15</v>
      </c>
      <c r="E8" s="17">
        <v>1362.34626300851</v>
      </c>
      <c r="F8" s="17">
        <v>56.5227430555557</v>
      </c>
      <c r="G8" s="17">
        <v>77003.5477767266</v>
      </c>
      <c r="H8" s="17">
        <v>50.7694444444446</v>
      </c>
      <c r="I8" s="17">
        <v>69165.5629139073</v>
      </c>
      <c r="J8" s="17">
        <v>49.6590277777779</v>
      </c>
      <c r="K8" s="17">
        <v>67652.7909176916</v>
      </c>
    </row>
    <row r="9" spans="1:11" ht="22.5" customHeight="1">
      <c r="A9" s="8"/>
      <c r="B9" s="8"/>
      <c r="C9" s="10" t="s">
        <v>18</v>
      </c>
      <c r="D9" s="8" t="s">
        <v>15</v>
      </c>
      <c r="E9" s="17">
        <v>75</v>
      </c>
      <c r="F9" s="17">
        <v>361.646168401135</v>
      </c>
      <c r="G9" s="17">
        <v>27123.4626300851</v>
      </c>
      <c r="H9" s="17">
        <v>360.85146641438</v>
      </c>
      <c r="I9" s="17">
        <v>27063.8599810785</v>
      </c>
      <c r="J9" s="17">
        <v>363.765373699148</v>
      </c>
      <c r="K9" s="17">
        <v>27282.4030274361</v>
      </c>
    </row>
    <row r="10" spans="1:11" ht="18.75" customHeight="1">
      <c r="A10" s="8"/>
      <c r="B10" s="8"/>
      <c r="C10" s="11" t="s">
        <v>19</v>
      </c>
      <c r="D10" s="12" t="s">
        <v>20</v>
      </c>
      <c r="E10" s="18">
        <v>4002.39008116317</v>
      </c>
      <c r="F10" s="18">
        <v>186.343303682508</v>
      </c>
      <c r="G10" s="18">
        <v>745818.590350047</v>
      </c>
      <c r="H10" s="18">
        <v>167.031108484698</v>
      </c>
      <c r="I10" s="18">
        <v>668523.651844844</v>
      </c>
      <c r="J10" s="18">
        <v>164.564335033591</v>
      </c>
      <c r="K10" s="18">
        <v>658650.662251655</v>
      </c>
    </row>
    <row r="11" spans="1:11" ht="30" customHeight="1">
      <c r="A11" s="8"/>
      <c r="B11" s="8"/>
      <c r="C11" s="10" t="s">
        <v>21</v>
      </c>
      <c r="D11" s="8" t="s">
        <v>20</v>
      </c>
      <c r="E11" s="17">
        <v>5997.60991883683</v>
      </c>
      <c r="F11" s="17">
        <v>35.6377376504774</v>
      </c>
      <c r="G11" s="17">
        <v>213741.248817408</v>
      </c>
      <c r="H11" s="17">
        <v>31.1769572436696</v>
      </c>
      <c r="I11" s="17">
        <v>186987.228003784</v>
      </c>
      <c r="J11" s="17">
        <v>31.681297218763</v>
      </c>
      <c r="K11" s="17">
        <v>190012.06244087</v>
      </c>
    </row>
    <row r="12" spans="1:11" ht="21" customHeight="1">
      <c r="A12" s="8"/>
      <c r="B12" s="8"/>
      <c r="C12" s="10" t="s">
        <v>22</v>
      </c>
      <c r="D12" s="8" t="s">
        <v>20</v>
      </c>
      <c r="E12" s="17">
        <v>10000</v>
      </c>
      <c r="F12" s="17">
        <v>13.1345316934721</v>
      </c>
      <c r="G12" s="17">
        <v>131345.316934721</v>
      </c>
      <c r="H12" s="17">
        <v>13.513481551561</v>
      </c>
      <c r="I12" s="17">
        <v>135134.81551561</v>
      </c>
      <c r="J12" s="17">
        <v>24.04697256386</v>
      </c>
      <c r="K12" s="17">
        <v>240469.7256386</v>
      </c>
    </row>
    <row r="13" spans="1:11" ht="21.75" customHeight="1">
      <c r="A13" s="8" t="s">
        <v>23</v>
      </c>
      <c r="B13" s="8"/>
      <c r="C13" s="8"/>
      <c r="D13" s="8" t="s">
        <v>24</v>
      </c>
      <c r="E13" s="8"/>
      <c r="F13" s="17"/>
      <c r="G13" s="17">
        <v>2062693.94512772</v>
      </c>
      <c r="H13" s="17"/>
      <c r="I13" s="17">
        <v>1953870.86092715</v>
      </c>
      <c r="J13" s="17"/>
      <c r="K13" s="17">
        <v>2057442.52601703</v>
      </c>
    </row>
    <row r="14" spans="1:12" ht="21" customHeight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2"/>
    </row>
    <row r="15" spans="1:11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23"/>
      <c r="J28" s="15"/>
      <c r="K28" s="23"/>
    </row>
  </sheetData>
  <sheetProtection/>
  <mergeCells count="12">
    <mergeCell ref="A1:K1"/>
    <mergeCell ref="A2:B2"/>
    <mergeCell ref="J2:K2"/>
    <mergeCell ref="D4:E4"/>
    <mergeCell ref="F4:G4"/>
    <mergeCell ref="H4:I4"/>
    <mergeCell ref="J4:K4"/>
    <mergeCell ref="A13:C13"/>
    <mergeCell ref="D13:E13"/>
    <mergeCell ref="A4:C5"/>
    <mergeCell ref="A6:B12"/>
    <mergeCell ref="A14:K27"/>
  </mergeCells>
  <printOptions/>
  <pageMargins left="0.5118055555555555" right="0.5118055555555555" top="0.6298611111111111" bottom="0.7479166666666667" header="0.39305555555555555" footer="0.5"/>
  <pageSetup horizontalDpi="600" verticalDpi="600" orientation="landscape" paperSize="9"/>
  <headerFooter>
    <oddFooter>&amp;C&amp;14- &amp;P+0 -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2023-02-04T03:27:00Z</cp:lastPrinted>
  <dcterms:created xsi:type="dcterms:W3CDTF">2018-12-20T03:30:00Z</dcterms:created>
  <dcterms:modified xsi:type="dcterms:W3CDTF">2023-03-30T12:49:52Z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3E562C22AB4243A5A5944D4E66DA8BA3</vt:lpwstr>
  </property>
  <property fmtid="{D5CDD505-2E9C-101B-9397-08002B2CF9AE}" pid="4" name="퀀_generated_2.-2147483648">
    <vt:i4>2052</vt:i4>
  </property>
</Properties>
</file>